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ichiganstate-my.sharepoint.com/personal/gouldk_msu_edu/Documents/Documents/"/>
    </mc:Choice>
  </mc:AlternateContent>
  <xr:revisionPtr revIDLastSave="1" documentId="8_{A29F2B16-DBE1-4C24-AB46-CF541EB99050}" xr6:coauthVersionLast="47" xr6:coauthVersionMax="47" xr10:uidLastSave="{A3AB516A-417D-4E8D-B75B-AED2348E1999}"/>
  <bookViews>
    <workbookView xWindow="-110" yWindow="610" windowWidth="19420" windowHeight="9700" activeTab="2"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C19" i="1"/>
  <c r="C21" i="1" s="1"/>
  <c r="F13" i="1"/>
  <c r="D13" i="1"/>
  <c r="D21" i="1"/>
  <c r="D30" i="1"/>
  <c r="D35" i="1" s="1"/>
  <c r="C25" i="1" l="1"/>
  <c r="D25" i="1"/>
  <c r="D32" i="1"/>
  <c r="D39" i="1" s="1"/>
  <c r="D36" i="1"/>
  <c r="D22" i="1"/>
  <c r="D24" i="1" s="1"/>
  <c r="C24" i="1"/>
  <c r="D37" i="1" l="1"/>
  <c r="D40" i="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shapeId="0" xr:uid="{00000000-0006-0000-0200-00000500000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<sst xmlns="http://schemas.openxmlformats.org/spreadsheetml/2006/main" count="121" uniqueCount="98">
  <si>
    <t>Your Numbers</t>
  </si>
  <si>
    <t>%</t>
  </si>
  <si>
    <t>lb</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</si>
  <si>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</si>
  <si>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</si>
  <si>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</si>
  <si>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</si>
  <si>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</si>
  <si>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</si>
  <si>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</si>
  <si>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</si>
  <si>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</si>
  <si>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</si>
  <si>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</si>
  <si>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</si>
  <si>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</si>
  <si>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</si>
  <si>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</si>
  <si>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</si>
  <si>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</si>
  <si>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</si>
  <si>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</si>
  <si>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</si>
  <si>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</si>
  <si>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</si>
  <si>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</si>
  <si>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</si>
  <si>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</si>
  <si>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</si>
  <si>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</si>
  <si>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</si>
  <si>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</si>
  <si>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</si>
  <si>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</si>
  <si>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</si>
  <si>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</si>
  <si>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</si>
  <si>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</si>
  <si>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</si>
  <si>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</si>
  <si>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</si>
  <si>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</si>
  <si>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</si>
  <si>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</si>
  <si>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</si>
  <si>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</si>
  <si>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</si>
  <si>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</si>
  <si>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</si>
  <si>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</si>
  <si>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</si>
  <si>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</si>
  <si>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</si>
  <si>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</si>
  <si>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</si>
  <si>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</si>
  <si>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</si>
  <si>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</si>
  <si>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</si>
  <si>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</si>
  <si>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</si>
  <si>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</si>
  <si>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</si>
  <si>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can be found at</t>
  </si>
  <si>
    <t>enter value from number generated in other section</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</si>
  <si>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</si>
  <si>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</si>
  <si>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</si>
  <si>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</si>
  <si>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</si>
  <si>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</si>
  <si>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</si>
  <si>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</si>
  <si>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</si>
  <si>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</si>
  <si>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</si>
  <si>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Other costs</t>
  </si>
  <si>
    <t xml:space="preserve">commission, beef checkoff, death loss, vet and medical, interest on feeder and feed, etc. </t>
  </si>
  <si>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</si>
  <si>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</si>
  <si>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</si>
  <si>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</si>
  <si>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</si>
  <si>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</si>
  <si>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</si>
  <si>
    <t>Grass Fed Freezer Beef Pricing Spreadsheet</t>
  </si>
  <si>
    <t>Grass Fed Beef 50-60%, Grain Fed Beef 62-64%, Holstein 58-60%</t>
  </si>
  <si>
    <t>Labor and other costs to raise cattle</t>
  </si>
  <si>
    <t>moving cattle; fence and water maintenance; etc.</t>
  </si>
  <si>
    <t>obtained from area offers</t>
  </si>
  <si>
    <r>
      <rPr>
        <b/>
        <sz val="16"/>
        <color theme="1"/>
        <rFont val="Calibri"/>
        <family val="2"/>
        <scheme val="minor"/>
      </rPr>
      <t>Developed by:</t>
    </r>
    <r>
      <rPr>
        <sz val="16"/>
        <color theme="1"/>
        <rFont val="Calibri"/>
        <family val="2"/>
        <scheme val="minor"/>
      </rPr>
      <t xml:space="preserve"> Jeannine Schweihofer, J. Roy Black, Bill Halfman, Kevin Gould, Jerry Lindquist, Jason Rowntree</t>
    </r>
  </si>
  <si>
    <t>https://www.ams.usda.gov/mnreports/lsmngfbeef.pdf</t>
  </si>
  <si>
    <t>Current retail price of USDA grass fed beef (half)</t>
  </si>
  <si>
    <t>Grass-Finished Freezer Beef Pricing Worksheet ver 1.15</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</si>
  <si>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</si>
  <si>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Example       May 2020</t>
  </si>
  <si>
    <t>Example   May 2020</t>
  </si>
  <si>
    <t>Example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</si>
</sst>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6" fillId="0" borderId="0" xfId="0" applyFont="1" applyAlignment="1">
      <alignment wrapText="1"/>
    </xf>
    <xf numFmtId="0" fontId="8" fillId="0" borderId="0" xfId="0" applyFont="1"/>
    <xf numFmtId="165" fontId="7" fillId="0" borderId="0" xfId="0" applyNumberFormat="1" applyFo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16" fillId="4" borderId="0" xfId="0" applyFont="1" applyFill="1"/>
    <xf numFmtId="0" fontId="16" fillId="0" borderId="0" xfId="0" applyFont="1"/>
    <xf numFmtId="0" fontId="16" fillId="3" borderId="0" xfId="0" applyFont="1" applyFill="1"/>
    <xf numFmtId="0" fontId="16" fillId="6" borderId="0" xfId="0" applyFont="1" applyFill="1"/>
    <xf numFmtId="0" fontId="1" fillId="0" borderId="0" xfId="0" applyFont="1"/>
    <xf numFmtId="0" fontId="10" fillId="0" borderId="0" xfId="0" applyFont="1" applyAlignment="1">
      <alignment wrapText="1"/>
    </xf>
    <xf numFmtId="0" fontId="10" fillId="0" borderId="5" xfId="0" applyFont="1" applyBorder="1" applyAlignment="1">
      <alignment horizontal="center"/>
    </xf>
    <xf numFmtId="0" fontId="12" fillId="0" borderId="0" xfId="0" applyFont="1"/>
    <xf numFmtId="0" fontId="11" fillId="0" borderId="0" xfId="0" applyFont="1" applyAlignment="1">
      <alignment horizontal="center"/>
    </xf>
    <xf numFmtId="44" fontId="11" fillId="2" borderId="1" xfId="1" applyFont="1" applyFill="1" applyBorder="1" applyProtection="1"/>
    <xf numFmtId="0" fontId="13" fillId="0" borderId="3" xfId="0" applyFont="1" applyBorder="1"/>
    <xf numFmtId="0" fontId="10" fillId="0" borderId="3" xfId="0" applyFont="1" applyBorder="1"/>
    <xf numFmtId="44" fontId="10" fillId="0" borderId="4" xfId="0" applyNumberFormat="1" applyFont="1" applyBorder="1"/>
    <xf numFmtId="0" fontId="10" fillId="0" borderId="3" xfId="0" applyFont="1" applyBorder="1" applyAlignment="1">
      <alignment horizontal="center"/>
    </xf>
    <xf numFmtId="44" fontId="10" fillId="0" borderId="4" xfId="1" applyFont="1" applyBorder="1" applyProtection="1"/>
    <xf numFmtId="0" fontId="10" fillId="0" borderId="5" xfId="0" applyFont="1" applyBorder="1" applyAlignment="1">
      <alignment wrapText="1"/>
    </xf>
    <xf numFmtId="1" fontId="11" fillId="0" borderId="1" xfId="0" applyNumberFormat="1" applyFont="1" applyBorder="1"/>
    <xf numFmtId="0" fontId="11" fillId="2" borderId="1" xfId="0" applyFont="1" applyFill="1" applyBorder="1"/>
    <xf numFmtId="0" fontId="11" fillId="0" borderId="1" xfId="0" applyFont="1" applyBorder="1"/>
    <xf numFmtId="164" fontId="11" fillId="2" borderId="1" xfId="0" applyNumberFormat="1" applyFont="1" applyFill="1" applyBorder="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xf numFmtId="0" fontId="11" fillId="0" borderId="6" xfId="0" applyFont="1" applyBorder="1" applyAlignment="1">
      <alignment horizontal="center"/>
    </xf>
    <xf numFmtId="6" fontId="10" fillId="2" borderId="4" xfId="0" applyNumberFormat="1" applyFont="1" applyFill="1" applyBorder="1"/>
    <xf numFmtId="0" fontId="0" fillId="5" borderId="0" xfId="0" applyFill="1"/>
    <xf numFmtId="0" fontId="2" fillId="0" borderId="0" xfId="0" applyFont="1"/>
    <xf numFmtId="0" fontId="4" fillId="0" borderId="0" xfId="2" applyProtection="1"/>
    <xf numFmtId="44" fontId="11" fillId="5" borderId="1" xfId="1" applyFont="1" applyFill="1" applyBorder="1" applyProtection="1"/>
    <xf numFmtId="0" fontId="11" fillId="0" borderId="3" xfId="0" applyFont="1" applyBorder="1"/>
    <xf numFmtId="166" fontId="10" fillId="0" borderId="4" xfId="3" applyNumberFormat="1" applyFont="1" applyBorder="1" applyProtection="1"/>
    <xf numFmtId="0" fontId="11" fillId="0" borderId="3" xfId="0" applyFont="1" applyBorder="1" applyAlignment="1">
      <alignment horizontal="center"/>
    </xf>
    <xf numFmtId="0" fontId="10" fillId="2" borderId="4" xfId="0" applyFont="1" applyFill="1" applyBorder="1"/>
    <xf numFmtId="0" fontId="4" fillId="0" borderId="0" xfId="2" applyProtection="1">
      <protection locked="0"/>
    </xf>
    <xf numFmtId="0" fontId="10" fillId="0" borderId="0" xfId="0" applyFont="1" applyAlignment="1">
      <alignment horizontal="left" wrapText="1"/>
    </xf>
    <xf numFmtId="0" fontId="8" fillId="0" borderId="0" xfId="0" applyFont="1" applyAlignment="1">
      <alignment horizontal="center" wrapText="1"/>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ams.usda.gov/mnreports/lsmngfbeef.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topLeftCell="A3" zoomScaleNormal="100" workbookViewId="0">
      <selection activeCell="A22" sqref="A22:I22"/>
    </sheetView>
  </sheetViews>
  <sheetFormatPr defaultRowHeight="14.5" x14ac:dyDescent="0.35"/>
  <sheetData>
    <row r="7" spans="1:10" ht="14.25" x14ac:dyDescent="0.45">
      <c r="E7" s="1" t="s">
        <v>17</v>
      </c>
    </row>
    <row r="15" spans="1:10" ht="59.5" customHeight="1" x14ac:dyDescent="0.75">
      <c r="A15" s="52" t="s">
        <v>93</v>
      </c>
      <c r="B15" s="52"/>
      <c r="C15" s="52"/>
      <c r="D15" s="52"/>
      <c r="E15" s="52"/>
      <c r="F15" s="52"/>
      <c r="G15" s="52"/>
      <c r="H15" s="52"/>
      <c r="I15" s="52"/>
      <c r="J15" s="10"/>
    </row>
    <row r="16" spans="1:10" ht="26.25" customHeight="1" x14ac:dyDescent="0.75">
      <c r="A16" s="53">
        <v>43959</v>
      </c>
      <c r="B16" s="53"/>
      <c r="C16" s="53"/>
      <c r="D16" s="53"/>
      <c r="E16" s="53"/>
      <c r="F16" s="53"/>
      <c r="G16" s="53"/>
      <c r="H16" s="53"/>
      <c r="I16" s="53"/>
      <c r="J16" s="11"/>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55" t="s">
        <v>90</v>
      </c>
      <c r="B19" s="55"/>
      <c r="C19" s="55"/>
      <c r="D19" s="55"/>
      <c r="E19" s="55"/>
      <c r="F19" s="55"/>
      <c r="G19" s="55"/>
      <c r="H19" s="55"/>
      <c r="I19" s="55"/>
      <c r="J19" s="9"/>
    </row>
    <row r="20" spans="1:10" ht="15" customHeight="1" x14ac:dyDescent="0.5">
      <c r="A20" s="9"/>
      <c r="B20" s="9"/>
      <c r="C20" s="9"/>
      <c r="D20" s="9"/>
      <c r="E20" s="9"/>
      <c r="F20" s="9"/>
      <c r="G20" s="9"/>
      <c r="H20" s="9"/>
      <c r="I20" s="9"/>
      <c r="J20" s="9"/>
    </row>
    <row r="21" spans="1:10" x14ac:dyDescent="0.35">
      <c r="A21" s="54" t="s">
        <v>71</v>
      </c>
      <c r="B21" s="54"/>
      <c r="C21" s="54"/>
      <c r="D21" s="54"/>
      <c r="E21" s="54"/>
      <c r="F21" s="54"/>
      <c r="G21" s="54"/>
      <c r="H21" s="54"/>
      <c r="I21" s="54"/>
      <c r="J21" s="2"/>
    </row>
    <row r="22" spans="1:10" x14ac:dyDescent="0.35">
      <c r="A22" s="54"/>
      <c r="B22" s="54"/>
      <c r="C22" s="54"/>
      <c r="D22" s="54"/>
      <c r="E22" s="54"/>
      <c r="F22" s="54"/>
      <c r="G22" s="54"/>
      <c r="H22" s="54"/>
      <c r="I22" s="54"/>
      <c r="J22" s="2"/>
    </row>
    <row r="23" spans="1:10" x14ac:dyDescent="0.35">
      <c r="A23" t="s">
        <v>82</v>
      </c>
      <c r="J23" s="2"/>
    </row>
    <row r="24" spans="1:10" ht="149" customHeight="1" x14ac:dyDescent="0.35">
      <c r="A24" s="54" t="s">
        <v>94</v>
      </c>
      <c r="B24" s="54"/>
      <c r="C24" s="54"/>
      <c r="D24" s="54"/>
      <c r="E24" s="54"/>
      <c r="F24" s="54"/>
      <c r="G24" s="54"/>
      <c r="H24" s="54"/>
      <c r="I24" s="54"/>
      <c r="J24" s="2"/>
    </row>
    <row r="25" spans="1:10" x14ac:dyDescent="0.35">
      <c r="A25" s="2"/>
      <c r="B25" s="2"/>
      <c r="C25" s="2"/>
      <c r="D25" s="2"/>
      <c r="E25" s="2"/>
      <c r="F25" s="2"/>
      <c r="G25" s="2"/>
      <c r="H25" s="2"/>
      <c r="I25" s="2"/>
      <c r="J25" s="2"/>
    </row>
    <row r="26" spans="1:10" ht="123.75" customHeight="1" x14ac:dyDescent="0.35">
      <c r="A26" s="54" t="s">
        <v>73</v>
      </c>
      <c r="B26" s="54"/>
      <c r="C26" s="54"/>
      <c r="D26" s="54"/>
      <c r="E26" s="54"/>
      <c r="F26" s="54"/>
      <c r="G26" s="54"/>
      <c r="H26" s="54"/>
      <c r="I26" s="54"/>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qe+P+zVveK4996snP3t7jTFY6PyJ8jbuqTyH6ttnAbjN31YrahJV2Up1CwHQq9CSS1OhERrhb4h3NrtrpvOxZw==" saltValue="y82lKF/cfs/T/cPO0ndsdw=="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topLeftCell="A4" workbookViewId="0">
      <selection activeCell="A20" sqref="A20"/>
    </sheetView>
  </sheetViews>
  <sheetFormatPr defaultColWidth="9.1796875" defaultRowHeight="15.5" x14ac:dyDescent="0.35"/>
  <cols>
    <col min="1" max="16384" width="9.1796875" style="4"/>
  </cols>
  <sheetData>
    <row r="1" spans="1:9" ht="15.75" x14ac:dyDescent="0.5">
      <c r="A1" s="3" t="s">
        <v>18</v>
      </c>
    </row>
    <row r="2" spans="1:9" ht="32.25" customHeight="1" x14ac:dyDescent="0.5">
      <c r="A2" s="56" t="s">
        <v>66</v>
      </c>
      <c r="B2" s="56"/>
      <c r="C2" s="56"/>
      <c r="D2" s="56"/>
      <c r="E2" s="56"/>
      <c r="F2" s="56"/>
      <c r="G2" s="56"/>
      <c r="H2" s="56"/>
      <c r="I2" s="56"/>
    </row>
    <row r="4" spans="1:9" ht="79.5" customHeight="1" x14ac:dyDescent="0.5">
      <c r="A4" s="56" t="s">
        <v>67</v>
      </c>
      <c r="B4" s="56"/>
      <c r="C4" s="56"/>
      <c r="D4" s="56"/>
      <c r="E4" s="56"/>
      <c r="F4" s="56"/>
      <c r="G4" s="56"/>
      <c r="H4" s="56"/>
      <c r="I4" s="56"/>
    </row>
    <row r="6" spans="1:9" ht="15.75" x14ac:dyDescent="0.5">
      <c r="A6" s="3" t="s">
        <v>45</v>
      </c>
    </row>
    <row r="7" spans="1:9" ht="15.75" x14ac:dyDescent="0.5">
      <c r="A7" s="4" t="s">
        <v>16</v>
      </c>
    </row>
    <row r="8" spans="1:9" ht="47.25" customHeight="1" x14ac:dyDescent="0.5">
      <c r="A8" s="56" t="s">
        <v>68</v>
      </c>
      <c r="B8" s="56"/>
      <c r="C8" s="56"/>
      <c r="D8" s="56"/>
      <c r="E8" s="56"/>
      <c r="F8" s="56"/>
      <c r="G8" s="56"/>
      <c r="H8" s="56"/>
      <c r="I8" s="56"/>
    </row>
    <row r="9" spans="1:9" ht="15.75" x14ac:dyDescent="0.5">
      <c r="A9" s="5"/>
      <c r="B9" s="4" t="s">
        <v>10</v>
      </c>
    </row>
    <row r="10" spans="1:9" ht="15.75" x14ac:dyDescent="0.5">
      <c r="A10" s="6"/>
      <c r="B10" s="4" t="s">
        <v>13</v>
      </c>
    </row>
    <row r="11" spans="1:9" ht="15.75" x14ac:dyDescent="0.5">
      <c r="A11" s="7"/>
      <c r="B11" s="4" t="s">
        <v>46</v>
      </c>
    </row>
    <row r="12" spans="1:9" ht="15.75" x14ac:dyDescent="0.5">
      <c r="A12" s="8"/>
      <c r="B12" s="4" t="s">
        <v>64</v>
      </c>
    </row>
    <row r="13" spans="1:9" ht="15.75" x14ac:dyDescent="0.5"/>
    <row r="14" spans="1:9" ht="48" customHeight="1" x14ac:dyDescent="0.5">
      <c r="A14" s="57" t="s">
        <v>69</v>
      </c>
      <c r="B14" s="57"/>
      <c r="C14" s="57"/>
      <c r="D14" s="57"/>
      <c r="E14" s="57"/>
      <c r="F14" s="57"/>
      <c r="G14" s="57"/>
      <c r="H14" s="57"/>
      <c r="I14" s="57"/>
    </row>
    <row r="15" spans="1:9" ht="15.5" customHeight="1" x14ac:dyDescent="0.35">
      <c r="A15" s="51"/>
      <c r="B15" s="51"/>
      <c r="C15" s="51"/>
      <c r="D15" s="51"/>
      <c r="E15" s="51"/>
      <c r="F15" s="51"/>
      <c r="G15" s="51"/>
      <c r="H15" s="51"/>
      <c r="I15" s="51"/>
    </row>
    <row r="16" spans="1:9" ht="16" customHeight="1" x14ac:dyDescent="0.35">
      <c r="A16" t="s">
        <v>82</v>
      </c>
      <c r="B16" s="51"/>
      <c r="C16" s="51"/>
      <c r="D16" s="51"/>
      <c r="E16" s="51"/>
      <c r="F16" s="51"/>
      <c r="G16" s="51"/>
      <c r="H16" s="51"/>
      <c r="I16" s="51"/>
    </row>
    <row r="18" spans="1:9" x14ac:dyDescent="0.35">
      <c r="A18" s="3" t="s">
        <v>61</v>
      </c>
    </row>
    <row r="19" spans="1:9" ht="32.25" customHeight="1" x14ac:dyDescent="0.35">
      <c r="A19" s="56" t="s">
        <v>70</v>
      </c>
      <c r="B19" s="56"/>
      <c r="C19" s="56"/>
      <c r="D19" s="56"/>
      <c r="E19" s="56"/>
      <c r="F19" s="56"/>
      <c r="G19" s="56"/>
      <c r="H19" s="56"/>
      <c r="I19" s="56"/>
    </row>
    <row r="20" spans="1:9" x14ac:dyDescent="0.35">
      <c r="A20" s="50" t="s">
        <v>62</v>
      </c>
    </row>
    <row r="21" spans="1:9" x14ac:dyDescent="0.35">
      <c r="A21" s="50" t="s">
        <v>78</v>
      </c>
    </row>
    <row r="22" spans="1:9" x14ac:dyDescent="0.35">
      <c r="A22" s="50" t="s">
        <v>79</v>
      </c>
    </row>
    <row r="23" spans="1:9" x14ac:dyDescent="0.35">
      <c r="A23" s="4" t="s">
        <v>9</v>
      </c>
    </row>
    <row r="24" spans="1:9" x14ac:dyDescent="0.35">
      <c r="A24" s="50" t="s">
        <v>8</v>
      </c>
    </row>
  </sheetData>
  <sheetProtection password="EC32"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abSelected="1" topLeftCell="A31" zoomScale="125" zoomScaleNormal="125" workbookViewId="0">
      <selection activeCell="D9" sqref="D9"/>
    </sheetView>
  </sheetViews>
  <sheetFormatPr defaultColWidth="8.7265625" defaultRowHeight="14.5" x14ac:dyDescent="0.35"/>
  <cols>
    <col min="1" max="1" width="40" customWidth="1"/>
    <col min="2" max="2" width="4.54296875" customWidth="1"/>
    <col min="3" max="3" width="12.7265625" customWidth="1"/>
    <col min="4" max="4" width="12.54296875" customWidth="1"/>
    <col min="5" max="5" width="6.54296875" style="1" customWidth="1"/>
    <col min="6" max="6" width="12.54296875" customWidth="1"/>
    <col min="10" max="10" width="7.1796875" customWidth="1"/>
  </cols>
  <sheetData>
    <row r="1" spans="1:7" ht="18" x14ac:dyDescent="0.55000000000000004">
      <c r="A1" s="60" t="s">
        <v>85</v>
      </c>
      <c r="B1" s="60"/>
      <c r="C1" s="60"/>
      <c r="D1" s="60"/>
      <c r="E1" s="60"/>
      <c r="F1" s="60"/>
    </row>
    <row r="2" spans="1:7" ht="14.25" x14ac:dyDescent="0.45">
      <c r="A2" s="16"/>
      <c r="B2" s="17" t="s">
        <v>10</v>
      </c>
    </row>
    <row r="3" spans="1:7" ht="14.25" x14ac:dyDescent="0.45">
      <c r="A3" s="18"/>
      <c r="B3" s="17" t="s">
        <v>13</v>
      </c>
    </row>
    <row r="4" spans="1:7" ht="14.25" x14ac:dyDescent="0.45">
      <c r="A4" s="19"/>
      <c r="B4" s="17" t="s">
        <v>81</v>
      </c>
    </row>
    <row r="5" spans="1:7" s="20" customFormat="1" ht="18" x14ac:dyDescent="0.55000000000000004">
      <c r="A5" s="58" t="s">
        <v>50</v>
      </c>
      <c r="B5" s="58"/>
      <c r="C5" s="58"/>
      <c r="D5" s="58"/>
      <c r="E5" s="58"/>
      <c r="F5" s="58"/>
    </row>
    <row r="6" spans="1:7" s="4" customFormat="1" ht="31" x14ac:dyDescent="0.35">
      <c r="D6" s="21" t="s">
        <v>0</v>
      </c>
      <c r="E6" s="22" t="s">
        <v>53</v>
      </c>
      <c r="F6" s="21" t="s">
        <v>95</v>
      </c>
      <c r="G6" s="3" t="s">
        <v>12</v>
      </c>
    </row>
    <row r="7" spans="1:7" s="4" customFormat="1" ht="15.75" x14ac:dyDescent="0.5">
      <c r="A7" s="23" t="s">
        <v>47</v>
      </c>
      <c r="D7" s="12">
        <v>1050</v>
      </c>
      <c r="E7" s="24"/>
      <c r="F7" s="25">
        <v>1000</v>
      </c>
      <c r="G7" s="4" t="s">
        <v>49</v>
      </c>
    </row>
    <row r="8" spans="1:7" s="4" customFormat="1" ht="15.75" x14ac:dyDescent="0.5">
      <c r="A8" s="23" t="s">
        <v>20</v>
      </c>
      <c r="D8" s="12">
        <v>800</v>
      </c>
      <c r="E8" s="24"/>
      <c r="F8" s="25">
        <v>750</v>
      </c>
      <c r="G8" s="4" t="s">
        <v>21</v>
      </c>
    </row>
    <row r="9" spans="1:7" s="4" customFormat="1" ht="15.75" x14ac:dyDescent="0.5">
      <c r="A9" s="23" t="s">
        <v>75</v>
      </c>
      <c r="D9" s="12">
        <v>25</v>
      </c>
      <c r="E9" s="24"/>
      <c r="F9" s="25">
        <v>25</v>
      </c>
      <c r="G9" s="4" t="s">
        <v>22</v>
      </c>
    </row>
    <row r="10" spans="1:7" s="4" customFormat="1" ht="15.75" x14ac:dyDescent="0.5">
      <c r="A10" s="23" t="s">
        <v>87</v>
      </c>
      <c r="D10" s="12">
        <v>160</v>
      </c>
      <c r="E10" s="24"/>
      <c r="F10" s="25">
        <v>160</v>
      </c>
      <c r="G10" s="4" t="s">
        <v>88</v>
      </c>
    </row>
    <row r="11" spans="1:7" s="4" customFormat="1" ht="15.75" x14ac:dyDescent="0.5">
      <c r="A11" s="23" t="s">
        <v>74</v>
      </c>
      <c r="D11" s="12">
        <v>150</v>
      </c>
      <c r="E11" s="24"/>
      <c r="F11" s="25">
        <v>150</v>
      </c>
      <c r="G11" s="4" t="s">
        <v>65</v>
      </c>
    </row>
    <row r="12" spans="1:7" s="4" customFormat="1" ht="15.75" x14ac:dyDescent="0.5">
      <c r="A12" s="23" t="s">
        <v>76</v>
      </c>
      <c r="D12" s="12">
        <v>50</v>
      </c>
      <c r="E12" s="24"/>
      <c r="F12" s="25">
        <v>50</v>
      </c>
      <c r="G12" s="4" t="s">
        <v>77</v>
      </c>
    </row>
    <row r="13" spans="1:7" s="3" customFormat="1" ht="16.149999999999999" thickBot="1" x14ac:dyDescent="0.55000000000000004">
      <c r="A13" s="26" t="s">
        <v>23</v>
      </c>
      <c r="B13" s="27"/>
      <c r="C13" s="27"/>
      <c r="D13" s="28">
        <f>SUM(D7:D12)</f>
        <v>2235</v>
      </c>
      <c r="E13" s="29"/>
      <c r="F13" s="30">
        <f>SUM(F7:F12)</f>
        <v>2135</v>
      </c>
    </row>
    <row r="14" spans="1:7" ht="5.25" customHeight="1" thickTop="1" x14ac:dyDescent="0.35"/>
    <row r="15" spans="1:7" s="20" customFormat="1" ht="18.5" x14ac:dyDescent="0.45">
      <c r="A15" s="59" t="s">
        <v>19</v>
      </c>
      <c r="B15" s="59"/>
      <c r="C15" s="59"/>
      <c r="D15" s="59"/>
      <c r="E15" s="59"/>
      <c r="F15" s="59"/>
    </row>
    <row r="16" spans="1:7" s="4" customFormat="1" ht="46.5" x14ac:dyDescent="0.35">
      <c r="C16" s="31" t="s">
        <v>55</v>
      </c>
      <c r="D16" s="21" t="s">
        <v>56</v>
      </c>
      <c r="E16" s="22" t="s">
        <v>53</v>
      </c>
      <c r="F16" s="21" t="s">
        <v>96</v>
      </c>
      <c r="G16" s="3" t="s">
        <v>12</v>
      </c>
    </row>
    <row r="17" spans="1:11" s="4" customFormat="1" ht="15.5" x14ac:dyDescent="0.35">
      <c r="A17" s="4" t="s">
        <v>28</v>
      </c>
      <c r="C17" s="13">
        <v>1100</v>
      </c>
      <c r="D17" s="32">
        <f>D19/(D18/100)</f>
        <v>1100</v>
      </c>
      <c r="E17" s="24" t="s">
        <v>2</v>
      </c>
      <c r="F17" s="33">
        <v>1100</v>
      </c>
      <c r="G17" s="4" t="s">
        <v>14</v>
      </c>
    </row>
    <row r="18" spans="1:11" s="4" customFormat="1" ht="15.5" x14ac:dyDescent="0.35">
      <c r="A18" s="4" t="s">
        <v>59</v>
      </c>
      <c r="C18" s="13">
        <v>55</v>
      </c>
      <c r="D18" s="14">
        <v>55</v>
      </c>
      <c r="E18" s="24" t="s">
        <v>1</v>
      </c>
      <c r="F18" s="33">
        <v>55</v>
      </c>
      <c r="G18" s="4" t="s">
        <v>86</v>
      </c>
      <c r="K18" s="4" t="s">
        <v>60</v>
      </c>
    </row>
    <row r="19" spans="1:11" s="4" customFormat="1" ht="15.5" x14ac:dyDescent="0.35">
      <c r="A19" s="4" t="s">
        <v>29</v>
      </c>
      <c r="C19" s="34">
        <f>C17*(C18/100)</f>
        <v>605</v>
      </c>
      <c r="D19" s="13">
        <v>605</v>
      </c>
      <c r="E19" s="24" t="s">
        <v>2</v>
      </c>
      <c r="F19" s="33">
        <v>605</v>
      </c>
      <c r="G19" s="4" t="s">
        <v>48</v>
      </c>
    </row>
    <row r="20" spans="1:11" s="4" customFormat="1" ht="15.5" x14ac:dyDescent="0.35">
      <c r="A20" s="4" t="s">
        <v>30</v>
      </c>
      <c r="C20" s="12">
        <v>4.5</v>
      </c>
      <c r="D20" s="12">
        <v>4.5</v>
      </c>
      <c r="E20" s="24" t="s">
        <v>25</v>
      </c>
      <c r="F20" s="35">
        <v>4.5</v>
      </c>
      <c r="G20" s="4" t="s">
        <v>11</v>
      </c>
    </row>
    <row r="21" spans="1:11" s="4" customFormat="1" ht="15.5" x14ac:dyDescent="0.35">
      <c r="A21" s="4" t="s">
        <v>54</v>
      </c>
      <c r="C21" s="36">
        <f>C19*C20</f>
        <v>2722.5</v>
      </c>
      <c r="D21" s="37">
        <f>D19*D20</f>
        <v>2722.5</v>
      </c>
      <c r="E21" s="24"/>
      <c r="F21" s="35">
        <v>2722.5</v>
      </c>
      <c r="G21" s="4" t="s">
        <v>3</v>
      </c>
    </row>
    <row r="22" spans="1:11" s="4" customFormat="1" ht="15.5" x14ac:dyDescent="0.35">
      <c r="A22" s="4" t="s">
        <v>31</v>
      </c>
      <c r="C22" s="36">
        <v>2.5</v>
      </c>
      <c r="D22" s="37">
        <f>D21/D17</f>
        <v>2.4750000000000001</v>
      </c>
      <c r="E22" s="24" t="s">
        <v>25</v>
      </c>
      <c r="F22" s="35">
        <v>2.48</v>
      </c>
      <c r="G22" s="4" t="s">
        <v>4</v>
      </c>
    </row>
    <row r="23" spans="1:11" s="4" customFormat="1" ht="15.5" x14ac:dyDescent="0.35">
      <c r="A23" s="4" t="s">
        <v>32</v>
      </c>
      <c r="C23" s="12">
        <v>1.5</v>
      </c>
      <c r="D23" s="12">
        <v>1.5</v>
      </c>
      <c r="E23" s="24" t="s">
        <v>25</v>
      </c>
      <c r="F23" s="35">
        <v>1.5</v>
      </c>
      <c r="G23" s="4" t="s">
        <v>89</v>
      </c>
    </row>
    <row r="24" spans="1:11" s="4" customFormat="1" ht="15.5" x14ac:dyDescent="0.35">
      <c r="A24" s="3" t="s">
        <v>57</v>
      </c>
      <c r="C24" s="38">
        <f>(C22*C17)-(C23*C17)</f>
        <v>1100</v>
      </c>
      <c r="D24" s="38">
        <f>(D22*(D19/D18)*100)-(D23*D17)</f>
        <v>1072.5</v>
      </c>
      <c r="E24" s="24" t="s">
        <v>26</v>
      </c>
      <c r="F24" s="39">
        <v>1457.5</v>
      </c>
      <c r="G24" s="4" t="s">
        <v>72</v>
      </c>
    </row>
    <row r="25" spans="1:11" s="3" customFormat="1" ht="16" thickBot="1" x14ac:dyDescent="0.4">
      <c r="A25" s="27" t="s">
        <v>58</v>
      </c>
      <c r="B25" s="27"/>
      <c r="C25" s="30">
        <f>C21-D13</f>
        <v>487.5</v>
      </c>
      <c r="D25" s="30">
        <f>D21-D13</f>
        <v>487.5</v>
      </c>
      <c r="E25" s="40" t="s">
        <v>26</v>
      </c>
      <c r="F25" s="41">
        <v>837.5</v>
      </c>
      <c r="G25" s="4" t="s">
        <v>72</v>
      </c>
    </row>
    <row r="26" spans="1:11" ht="5.25" customHeight="1" thickTop="1" x14ac:dyDescent="0.35">
      <c r="F26" s="42"/>
    </row>
    <row r="27" spans="1:11" s="43" customFormat="1" ht="18.5" x14ac:dyDescent="0.45">
      <c r="A27" s="60" t="s">
        <v>51</v>
      </c>
      <c r="B27" s="60"/>
      <c r="C27" s="60"/>
      <c r="D27" s="60"/>
      <c r="E27" s="60"/>
      <c r="F27" s="60"/>
    </row>
    <row r="28" spans="1:11" s="43" customFormat="1" ht="18.5" x14ac:dyDescent="0.45">
      <c r="A28" s="59" t="s">
        <v>52</v>
      </c>
      <c r="B28" s="59"/>
      <c r="C28" s="59"/>
      <c r="D28" s="59"/>
      <c r="E28" s="59"/>
      <c r="F28" s="59"/>
    </row>
    <row r="29" spans="1:11" s="4" customFormat="1" ht="31" x14ac:dyDescent="0.35">
      <c r="D29" s="21" t="s">
        <v>0</v>
      </c>
      <c r="E29" s="22" t="s">
        <v>53</v>
      </c>
      <c r="F29" s="21" t="s">
        <v>97</v>
      </c>
      <c r="G29" s="3" t="s">
        <v>12</v>
      </c>
    </row>
    <row r="30" spans="1:11" s="4" customFormat="1" ht="15.5" x14ac:dyDescent="0.35">
      <c r="A30" s="4" t="s">
        <v>80</v>
      </c>
      <c r="D30" s="15">
        <f>D19</f>
        <v>605</v>
      </c>
      <c r="E30" s="24" t="s">
        <v>2</v>
      </c>
      <c r="F30" s="33">
        <v>605</v>
      </c>
      <c r="G30" s="4" t="s">
        <v>33</v>
      </c>
    </row>
    <row r="31" spans="1:11" s="4" customFormat="1" ht="15.5" x14ac:dyDescent="0.35">
      <c r="A31" s="4" t="s">
        <v>34</v>
      </c>
      <c r="D31" s="13">
        <v>70</v>
      </c>
      <c r="E31" s="24" t="s">
        <v>1</v>
      </c>
      <c r="F31" s="33">
        <v>70</v>
      </c>
      <c r="G31" s="4" t="s">
        <v>83</v>
      </c>
    </row>
    <row r="32" spans="1:11" s="4" customFormat="1" ht="15.5" x14ac:dyDescent="0.35">
      <c r="A32" s="4" t="s">
        <v>35</v>
      </c>
      <c r="D32" s="34">
        <f>D30*(D31/100)</f>
        <v>423.5</v>
      </c>
      <c r="E32" s="24" t="s">
        <v>2</v>
      </c>
      <c r="F32" s="33">
        <v>423.5</v>
      </c>
      <c r="G32" s="4" t="s">
        <v>5</v>
      </c>
    </row>
    <row r="33" spans="1:9" s="4" customFormat="1" ht="15.5" x14ac:dyDescent="0.35">
      <c r="A33" s="4" t="s">
        <v>36</v>
      </c>
      <c r="D33" s="12">
        <v>160</v>
      </c>
      <c r="E33" s="24" t="s">
        <v>26</v>
      </c>
      <c r="F33" s="25">
        <v>160</v>
      </c>
      <c r="G33" s="4" t="s">
        <v>6</v>
      </c>
    </row>
    <row r="34" spans="1:9" s="4" customFormat="1" ht="15.5" x14ac:dyDescent="0.35">
      <c r="A34" s="4" t="s">
        <v>37</v>
      </c>
      <c r="D34" s="12">
        <v>0.68</v>
      </c>
      <c r="E34" s="24" t="s">
        <v>25</v>
      </c>
      <c r="F34" s="25">
        <v>0.68</v>
      </c>
      <c r="G34" s="4" t="s">
        <v>6</v>
      </c>
    </row>
    <row r="35" spans="1:9" s="4" customFormat="1" ht="15.5" x14ac:dyDescent="0.35">
      <c r="A35" s="4" t="s">
        <v>38</v>
      </c>
      <c r="D35" s="36">
        <f>D30*D34</f>
        <v>411.40000000000003</v>
      </c>
      <c r="E35" s="24"/>
      <c r="F35" s="25">
        <v>332.75</v>
      </c>
      <c r="G35" s="4" t="s">
        <v>7</v>
      </c>
    </row>
    <row r="36" spans="1:9" s="4" customFormat="1" ht="15.5" x14ac:dyDescent="0.35">
      <c r="A36" s="4" t="s">
        <v>39</v>
      </c>
      <c r="D36" s="36">
        <f>D21+D33+D35</f>
        <v>3293.9</v>
      </c>
      <c r="E36" s="24"/>
      <c r="F36" s="25">
        <v>3145.25</v>
      </c>
      <c r="G36" s="4" t="s">
        <v>84</v>
      </c>
    </row>
    <row r="37" spans="1:9" s="4" customFormat="1" ht="15.5" x14ac:dyDescent="0.35">
      <c r="A37" s="4" t="s">
        <v>40</v>
      </c>
      <c r="D37" s="36">
        <f>D36/D32</f>
        <v>7.7778040141676508</v>
      </c>
      <c r="E37" s="24" t="s">
        <v>25</v>
      </c>
      <c r="F37" s="25">
        <v>7.43</v>
      </c>
      <c r="G37" s="4" t="s">
        <v>44</v>
      </c>
    </row>
    <row r="38" spans="1:9" s="4" customFormat="1" ht="15.5" x14ac:dyDescent="0.35">
      <c r="A38" s="4" t="s">
        <v>92</v>
      </c>
      <c r="D38" s="12">
        <v>8.6199999999999992</v>
      </c>
      <c r="E38" s="24" t="s">
        <v>25</v>
      </c>
      <c r="F38" s="25">
        <v>8.6199999999999992</v>
      </c>
      <c r="G38" s="4" t="s">
        <v>63</v>
      </c>
      <c r="I38" s="50" t="s">
        <v>91</v>
      </c>
    </row>
    <row r="39" spans="1:9" s="4" customFormat="1" ht="15.5" x14ac:dyDescent="0.35">
      <c r="A39" s="4" t="s">
        <v>24</v>
      </c>
      <c r="D39" s="45">
        <f>D38*D32</f>
        <v>3650.5699999999997</v>
      </c>
      <c r="E39" s="24"/>
      <c r="F39" s="25">
        <v>3650.57</v>
      </c>
      <c r="G39" s="4" t="s">
        <v>41</v>
      </c>
    </row>
    <row r="40" spans="1:9" s="4" customFormat="1" ht="15.5" x14ac:dyDescent="0.35">
      <c r="A40" s="4" t="s">
        <v>27</v>
      </c>
      <c r="D40" s="36">
        <f>D38-D37</f>
        <v>0.84219598583234845</v>
      </c>
      <c r="E40" s="24" t="s">
        <v>25</v>
      </c>
      <c r="F40" s="25">
        <v>1.19</v>
      </c>
      <c r="G40" s="4" t="s">
        <v>42</v>
      </c>
    </row>
    <row r="41" spans="1:9" s="4" customFormat="1" ht="16" thickBot="1" x14ac:dyDescent="0.4">
      <c r="A41" s="27" t="s">
        <v>15</v>
      </c>
      <c r="B41" s="46"/>
      <c r="C41" s="46"/>
      <c r="D41" s="47">
        <f>(1-(D37/D38))*100</f>
        <v>9.7702550560597281</v>
      </c>
      <c r="E41" s="48" t="s">
        <v>1</v>
      </c>
      <c r="F41" s="49">
        <v>13.8</v>
      </c>
      <c r="G41" s="4" t="s">
        <v>43</v>
      </c>
    </row>
    <row r="42" spans="1:9" s="4" customFormat="1" ht="16" thickTop="1" x14ac:dyDescent="0.35">
      <c r="A42" s="44"/>
      <c r="E42" s="24"/>
    </row>
    <row r="43" spans="1:9" s="4" customFormat="1" ht="15.5" x14ac:dyDescent="0.35">
      <c r="E43" s="24"/>
    </row>
    <row r="44" spans="1:9" s="4" customFormat="1" ht="15.5" x14ac:dyDescent="0.35">
      <c r="E44" s="24"/>
    </row>
  </sheetData>
  <sheetProtection algorithmName="SHA-512" hashValue="I1S3U5TPAH9EjlUlmm3JmE5mQn57X1DLVpTZiwSmzoBJ9n3h6DE9KA3THeOBDBQN7t83pMnQ/5eY43GKksz8Pw==" saltValue="x2mISODxx0iRv/GOjB9MQg==" spinCount="100000" sheet="1" selectLockedCells="1"/>
  <mergeCells count="5">
    <mergeCell ref="A5:F5"/>
    <mergeCell ref="A15:F15"/>
    <mergeCell ref="A27:F27"/>
    <mergeCell ref="A28:F28"/>
    <mergeCell ref="A1:F1"/>
  </mergeCells>
  <hyperlinks>
    <hyperlink ref="I38" r:id="rId1" xr:uid="{00000000-0004-0000-0200-000000000000}"/>
  </hyperlinks>
  <pageMargins left="0.5" right="0.5" top="0.5" bottom="0.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Gould, Kevin</cp:lastModifiedBy>
  <cp:lastPrinted>2017-03-16T19:36:15Z</cp:lastPrinted>
  <dcterms:created xsi:type="dcterms:W3CDTF">2013-09-19T20:20:14Z</dcterms:created>
  <dcterms:modified xsi:type="dcterms:W3CDTF">2023-03-22T13:22:55Z</dcterms:modified>
</cp:coreProperties>
</file>